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افشای پرتفوی صندوق ها\1404\10 دی\کدال\"/>
    </mc:Choice>
  </mc:AlternateContent>
  <xr:revisionPtr revIDLastSave="0" documentId="13_ncr:1_{D08F3453-F251-4F14-AA7E-A39D56F830FD}" xr6:coauthVersionLast="47" xr6:coauthVersionMax="47" xr10:uidLastSave="{00000000-0000-0000-0000-000000000000}"/>
  <bookViews>
    <workbookView xWindow="-120" yWindow="-120" windowWidth="29040" windowHeight="15720" tabRatio="821" xr2:uid="{00000000-000D-0000-FFFF-FFFF00000000}"/>
  </bookViews>
  <sheets>
    <sheet name="صورت وضعیت" sheetId="1" r:id="rId1"/>
    <sheet name="سهام" sheetId="2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ایر درآمدها" sheetId="14" r:id="rId7"/>
    <sheet name="درآمد سود سهام " sheetId="22" r:id="rId8"/>
    <sheet name="سود سپرده بانکی" sheetId="18" r:id="rId9"/>
    <sheet name="درآمد ناشی از فروش" sheetId="19" r:id="rId10"/>
    <sheet name="درآمد ناشی از تغییر قیمت اوراق" sheetId="21" r:id="rId11"/>
  </sheets>
  <definedNames>
    <definedName name="_xlnm.Print_Area" localSheetId="3">درآمد!$A$1:$J$14</definedName>
    <definedName name="_xlnm.Print_Area" localSheetId="5">'درآمد سپرده بانکی'!$A$1:$F$13</definedName>
    <definedName name="_xlnm.Print_Area" localSheetId="4">'درآمد سرمایه گذاری در سهام'!$A$1:$W$13</definedName>
    <definedName name="_xlnm.Print_Area" localSheetId="7">'درآمد سود سهام '!$A$1:$T$11</definedName>
    <definedName name="_xlnm.Print_Area" localSheetId="10">'درآمد ناشی از تغییر قیمت اوراق'!$A$1:$R$11</definedName>
    <definedName name="_xlnm.Print_Area" localSheetId="9">'درآمد ناشی از فروش'!$A$1:$R$10</definedName>
    <definedName name="_xlnm.Print_Area" localSheetId="6">'سایر درآمدها'!$A$1:$G$12</definedName>
    <definedName name="_xlnm.Print_Area" localSheetId="2">سپرده!$A$1:$M$13</definedName>
    <definedName name="_xlnm.Print_Area" localSheetId="1">سهام!$A$1:$AB$13</definedName>
    <definedName name="_xlnm.Print_Area" localSheetId="8">'سود سپرده بانکی'!$A$1:$N$12</definedName>
    <definedName name="_xlnm.Print_Area" localSheetId="0">'صورت وضعیت'!#REF!</definedName>
  </definedNames>
  <calcPr calcId="191029"/>
</workbook>
</file>

<file path=xl/calcChain.xml><?xml version="1.0" encoding="utf-8"?>
<calcChain xmlns="http://schemas.openxmlformats.org/spreadsheetml/2006/main">
  <c r="L9" i="7" l="1"/>
  <c r="L11" i="7"/>
  <c r="L10" i="7"/>
  <c r="L12" i="7" s="1"/>
  <c r="AA10" i="2"/>
  <c r="AA11" i="2" s="1"/>
  <c r="AA9" i="2"/>
  <c r="J9" i="8"/>
  <c r="J10" i="8"/>
  <c r="J11" i="8"/>
  <c r="J12" i="8"/>
  <c r="H9" i="8"/>
  <c r="H10" i="8"/>
  <c r="H11" i="8"/>
  <c r="H12" i="8"/>
  <c r="R9" i="9"/>
  <c r="R11" i="9" s="1"/>
  <c r="H9" i="9"/>
  <c r="H11" i="9" s="1"/>
  <c r="P10" i="9"/>
  <c r="T10" i="9" s="1"/>
  <c r="P9" i="9"/>
  <c r="P11" i="9" s="1"/>
  <c r="F10" i="9"/>
  <c r="J10" i="9" s="1"/>
  <c r="F9" i="9"/>
  <c r="J9" i="9" s="1"/>
  <c r="N9" i="9"/>
  <c r="N11" i="9" s="1"/>
  <c r="D11" i="9"/>
  <c r="D9" i="9"/>
  <c r="M9" i="19"/>
  <c r="D12" i="13"/>
  <c r="F12" i="13"/>
  <c r="F11" i="8" s="1"/>
  <c r="D10" i="13"/>
  <c r="F10" i="13"/>
  <c r="D11" i="13"/>
  <c r="F11" i="13"/>
  <c r="F9" i="13"/>
  <c r="D9" i="13"/>
  <c r="I11" i="18"/>
  <c r="M10" i="18"/>
  <c r="M9" i="18"/>
  <c r="M8" i="18"/>
  <c r="G11" i="18"/>
  <c r="K9" i="22"/>
  <c r="S8" i="22"/>
  <c r="M8" i="22"/>
  <c r="G9" i="18"/>
  <c r="G10" i="18"/>
  <c r="G8" i="18"/>
  <c r="C11" i="18"/>
  <c r="F12" i="8"/>
  <c r="J12" i="7"/>
  <c r="H12" i="7"/>
  <c r="F12" i="7"/>
  <c r="D12" i="7"/>
  <c r="G11" i="2"/>
  <c r="I11" i="2"/>
  <c r="M11" i="2"/>
  <c r="Q11" i="2"/>
  <c r="W11" i="2"/>
  <c r="Y11" i="2"/>
  <c r="T9" i="9" l="1"/>
  <c r="T11" i="9" s="1"/>
  <c r="F8" i="8" s="1"/>
  <c r="J11" i="9"/>
  <c r="F11" i="9"/>
  <c r="M11" i="18"/>
  <c r="F13" i="8" l="1"/>
  <c r="H8" i="8"/>
  <c r="H13" i="8" s="1"/>
  <c r="J8" i="8"/>
  <c r="J13" i="8" s="1"/>
</calcChain>
</file>

<file path=xl/sharedStrings.xml><?xml version="1.0" encoding="utf-8"?>
<sst xmlns="http://schemas.openxmlformats.org/spreadsheetml/2006/main" count="190" uniqueCount="79">
  <si>
    <t>صندوق سرمایه گذاری اختصاصی بازارگردانی امین</t>
  </si>
  <si>
    <t>صورت وضعیت پرتفوی</t>
  </si>
  <si>
    <t>-1</t>
  </si>
  <si>
    <t>سرمایه گذاری ها</t>
  </si>
  <si>
    <t>-1-1</t>
  </si>
  <si>
    <t>سرمایه گذاری در سهام و حق تقدم سهام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</si>
  <si>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</si>
  <si>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</si>
  <si>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</si>
  <si>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</si>
  <si>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</si>
  <si>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</si>
  <si>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</si>
  <si>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</si>
  <si>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</si>
  <si>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</si>
  <si>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تامین سرمایه امین</t>
  </si>
  <si>
    <t>جمع</t>
  </si>
  <si>
    <t>سپرده های بانکی</t>
  </si>
  <si>
    <t>مبلغ</t>
  </si>
  <si>
    <t>افزایش</t>
  </si>
  <si>
    <t>کاهش</t>
  </si>
  <si>
    <t>سپرده کوتاه مدت بانک دی میدان ونک</t>
  </si>
  <si>
    <t>سپرده کوتاه مدت بانک ملت مهستان</t>
  </si>
  <si>
    <t>سپرده کوتاه مدت بانک خاورمیانه آفتاب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</si>
  <si>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</si>
  <si>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</si>
  <si>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</si>
  <si>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</si>
  <si>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</si>
  <si>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</si>
  <si>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</si>
  <si>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</si>
  <si>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</si>
  <si>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</si>
  <si>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</si>
  <si>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</si>
  <si>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</si>
  <si>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</si>
  <si>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</si>
  <si>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</si>
  <si>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</si>
  <si>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</si>
  <si>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</si>
  <si>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</si>
  <si>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</si>
  <si>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</si>
  <si>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</si>
  <si>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</si>
  <si>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</si>
  <si>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-3-2</t>
  </si>
  <si>
    <t>نام سپرده بانکی</t>
  </si>
  <si>
    <t>سود سپرده بانکی و گواهی سپرده</t>
  </si>
  <si>
    <t>معین برای سایر درآمدهای تنزیل سود بانک</t>
  </si>
  <si>
    <t>تعدیل کارمزد کارگزار</t>
  </si>
  <si>
    <t>هزینه تنزیل</t>
  </si>
  <si>
    <t>درآمد سود</t>
  </si>
  <si>
    <t>خالص درآمد</t>
  </si>
  <si>
    <t>خالص بهای فروش</t>
  </si>
  <si>
    <t>ارزش دفتری</t>
  </si>
  <si>
    <t>سود و زیان ناشی از فروش</t>
  </si>
  <si>
    <t>سود و زیان ناشی از تغییر قیمت</t>
  </si>
  <si>
    <t>-2-1</t>
  </si>
  <si>
    <t>2-2-1سود سپرده بانکی</t>
  </si>
  <si>
    <t>2-2-2سود(زیان) حاصل از فروش اوراق بهادار</t>
  </si>
  <si>
    <t>2-2-3درآمد ناشی از تغییر قیمت اوراق بهادار</t>
  </si>
  <si>
    <t>سرمایه‌گذاری درسپرده‌ بانکی</t>
  </si>
  <si>
    <t>1404/09/30</t>
  </si>
  <si>
    <t>برای ماه منتهی به 1404/10/30</t>
  </si>
  <si>
    <t>1404/10/30</t>
  </si>
  <si>
    <t>ح . تامین سرمایه امین</t>
  </si>
  <si>
    <t>نام سهام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</si>
  <si>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</si>
  <si>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</si>
  <si>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</si>
  <si>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</si>
  <si>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</si>
  <si>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</si>
  <si>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1404/10/24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</si>
</sst>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69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0" fontId="3" fillId="0" borderId="6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4" fillId="0" borderId="5" xfId="0" applyFont="1" applyBorder="1" applyAlignment="1">
      <alignment horizontal="right" vertical="top"/>
    </xf>
    <xf numFmtId="3" fontId="4" fillId="0" borderId="5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  <xf numFmtId="16" fontId="0" fillId="0" borderId="0" xfId="0" applyNumberFormat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3" fontId="4" fillId="0" borderId="2" xfId="0" applyNumberFormat="1" applyFont="1" applyBorder="1" applyAlignment="1">
      <alignment horizontal="center" vertical="top"/>
    </xf>
    <xf numFmtId="3" fontId="4" fillId="0" borderId="6" xfId="0" applyNumberFormat="1" applyFont="1" applyBorder="1" applyAlignment="1">
      <alignment horizontal="center" vertical="top"/>
    </xf>
    <xf numFmtId="4" fontId="4" fillId="0" borderId="6" xfId="0" applyNumberFormat="1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4" fontId="4" fillId="0" borderId="5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0" fillId="0" borderId="2" xfId="0" applyBorder="1" applyAlignment="1">
      <alignment horizontal="center"/>
    </xf>
    <xf numFmtId="4" fontId="4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/>
    <xf numFmtId="3" fontId="4" fillId="0" borderId="8" xfId="0" applyNumberFormat="1" applyFont="1" applyBorder="1"/>
    <xf numFmtId="3" fontId="4" fillId="0" borderId="0" xfId="0" applyNumberFormat="1" applyFont="1"/>
    <xf numFmtId="4" fontId="4" fillId="0" borderId="6" xfId="0" applyNumberFormat="1" applyFont="1" applyBorder="1" applyAlignment="1">
      <alignment horizontal="right" vertical="top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vertical="center"/>
    </xf>
    <xf numFmtId="37" fontId="4" fillId="0" borderId="4" xfId="0" applyNumberFormat="1" applyFont="1" applyBorder="1" applyAlignment="1">
      <alignment horizontal="right" vertical="top"/>
    </xf>
    <xf numFmtId="37" fontId="4" fillId="0" borderId="2" xfId="0" applyNumberFormat="1" applyFont="1" applyBorder="1" applyAlignment="1">
      <alignment horizontal="right" vertical="top"/>
    </xf>
    <xf numFmtId="37" fontId="4" fillId="0" borderId="10" xfId="0" applyNumberFormat="1" applyFont="1" applyBorder="1" applyAlignment="1">
      <alignment horizontal="right" vertical="top"/>
    </xf>
    <xf numFmtId="3" fontId="0" fillId="0" borderId="0" xfId="0" applyNumberFormat="1" applyAlignment="1">
      <alignment horizontal="left"/>
    </xf>
    <xf numFmtId="37" fontId="4" fillId="0" borderId="0" xfId="0" applyNumberFormat="1" applyFont="1" applyAlignment="1">
      <alignment horizontal="right" vertical="top"/>
    </xf>
    <xf numFmtId="37" fontId="4" fillId="0" borderId="9" xfId="0" applyNumberFormat="1" applyFont="1" applyBorder="1" applyAlignment="1">
      <alignment horizontal="right" vertical="top"/>
    </xf>
    <xf numFmtId="0" fontId="3" fillId="0" borderId="1" xfId="0" applyFont="1" applyBorder="1" applyAlignment="1">
      <alignment vertic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right" vertical="center"/>
    </xf>
    <xf numFmtId="10" fontId="4" fillId="0" borderId="8" xfId="1" applyNumberFormat="1" applyFont="1" applyBorder="1" applyAlignment="1">
      <alignment horizontal="center" vertical="center"/>
    </xf>
    <xf numFmtId="10" fontId="4" fillId="0" borderId="9" xfId="1" applyNumberFormat="1" applyFont="1" applyBorder="1" applyAlignment="1">
      <alignment horizontal="center" vertical="center"/>
    </xf>
    <xf numFmtId="10" fontId="4" fillId="0" borderId="7" xfId="1" applyNumberFormat="1" applyFont="1" applyBorder="1" applyAlignment="1">
      <alignment horizontal="center" vertical="center"/>
    </xf>
    <xf numFmtId="10" fontId="4" fillId="0" borderId="2" xfId="1" applyNumberFormat="1" applyFont="1" applyBorder="1" applyAlignment="1">
      <alignment horizontal="center" vertical="center"/>
    </xf>
    <xf numFmtId="10" fontId="4" fillId="0" borderId="0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/>
    <xf numFmtId="0" fontId="3" fillId="0" borderId="7" xfId="0" applyFont="1" applyBorder="1" applyAlignment="1">
      <alignment horizontal="center" vertical="center"/>
    </xf>
    <xf numFmtId="0" fontId="4" fillId="0" borderId="0" xfId="0" applyFont="1"/>
    <xf numFmtId="3" fontId="4" fillId="0" borderId="0" xfId="0" applyNumberFormat="1" applyFont="1"/>
    <xf numFmtId="3" fontId="4" fillId="0" borderId="8" xfId="0" applyNumberFormat="1" applyFont="1" applyBorder="1"/>
    <xf numFmtId="0" fontId="2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5" xfId="0" applyFont="1" applyBorder="1" applyAlignment="1">
      <alignment horizontal="right" vertical="top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9</xdr:col>
      <xdr:colOff>626002</xdr:colOff>
      <xdr:row>43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58BD3B-1654-AEE6-3169-98CA98C09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7264623" y="57150"/>
          <a:ext cx="7055377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6"/>
  <sheetViews>
    <sheetView rightToLeft="1" tabSelected="1" view="pageBreakPreview" zoomScaleNormal="100" zoomScaleSheetLayoutView="100" workbookViewId="0">
      <selection activeCell="M8" sqref="M8"/>
    </sheetView>
  </sheetViews>
  <sheetFormatPr defaultColWidth="10.7109375" defaultRowHeight="12.75" x14ac:dyDescent="0.2"/>
  <sheetData>
    <row r="1" ht="29.1" customHeight="1" x14ac:dyDescent="0.2"/>
    <row r="2" ht="21.75" customHeight="1" x14ac:dyDescent="0.2"/>
    <row r="3" ht="21.75" customHeight="1" x14ac:dyDescent="0.2"/>
    <row r="4" ht="7.35" customHeight="1" x14ac:dyDescent="0.2"/>
    <row r="5" ht="123.6" customHeight="1" x14ac:dyDescent="0.2"/>
    <row r="6" ht="123.6" customHeight="1" x14ac:dyDescent="0.2"/>
  </sheetData>
  <printOptions horizontalCentered="1" verticalCentered="1"/>
  <pageMargins left="0.39" right="0.39" top="0.39" bottom="0.39" header="0" footer="0"/>
  <pageSetup scale="93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Q11"/>
  <sheetViews>
    <sheetView rightToLeft="1" view="pageBreakPreview" zoomScale="110" zoomScaleNormal="100" zoomScaleSheetLayoutView="110" workbookViewId="0">
      <selection activeCell="C19" sqref="C19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4.28515625" customWidth="1"/>
    <col min="6" max="6" width="1.28515625" customWidth="1"/>
    <col min="7" max="7" width="10.42578125" customWidth="1"/>
    <col min="8" max="8" width="1.28515625" customWidth="1"/>
    <col min="9" max="9" width="15.5703125" customWidth="1"/>
    <col min="10" max="10" width="1.28515625" customWidth="1"/>
    <col min="11" max="11" width="13.42578125" customWidth="1"/>
    <col min="12" max="12" width="1.28515625" customWidth="1"/>
    <col min="13" max="13" width="21.7109375" customWidth="1"/>
    <col min="14" max="14" width="1.28515625" customWidth="1"/>
    <col min="15" max="15" width="18.7109375" customWidth="1"/>
    <col min="16" max="16" width="1.28515625" customWidth="1"/>
    <col min="17" max="17" width="19.28515625" customWidth="1"/>
    <col min="18" max="18" width="1.42578125" customWidth="1"/>
  </cols>
  <sheetData>
    <row r="1" spans="1:17" ht="29.1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17" ht="21.75" customHeight="1" x14ac:dyDescent="0.2">
      <c r="A2" s="53" t="s">
        <v>25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spans="1:17" ht="21.75" customHeight="1" x14ac:dyDescent="0.2">
      <c r="A3" s="53" t="s">
        <v>68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4" spans="1:17" ht="14.45" customHeight="1" x14ac:dyDescent="0.2"/>
    <row r="5" spans="1:17" ht="14.45" customHeight="1" x14ac:dyDescent="0.2">
      <c r="A5" s="59" t="s">
        <v>64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</row>
    <row r="6" spans="1:17" ht="14.45" customHeight="1" x14ac:dyDescent="0.2">
      <c r="A6" s="61" t="s">
        <v>28</v>
      </c>
      <c r="C6" s="61" t="s">
        <v>43</v>
      </c>
      <c r="D6" s="61"/>
      <c r="E6" s="61"/>
      <c r="F6" s="61"/>
      <c r="G6" s="61"/>
      <c r="H6" s="61"/>
      <c r="I6" s="61"/>
      <c r="K6" s="61" t="s">
        <v>44</v>
      </c>
      <c r="L6" s="61"/>
      <c r="M6" s="61"/>
      <c r="N6" s="61"/>
      <c r="O6" s="61"/>
      <c r="P6" s="61"/>
      <c r="Q6" s="61"/>
    </row>
    <row r="7" spans="1:17" ht="42" customHeight="1" x14ac:dyDescent="0.2">
      <c r="A7" s="61"/>
      <c r="C7" s="14" t="s">
        <v>10</v>
      </c>
      <c r="D7" s="3"/>
      <c r="E7" s="14" t="s">
        <v>58</v>
      </c>
      <c r="F7" s="3"/>
      <c r="G7" s="14" t="s">
        <v>59</v>
      </c>
      <c r="H7" s="3"/>
      <c r="I7" s="14" t="s">
        <v>60</v>
      </c>
      <c r="K7" s="14" t="s">
        <v>10</v>
      </c>
      <c r="L7" s="3"/>
      <c r="M7" s="14" t="s">
        <v>58</v>
      </c>
      <c r="N7" s="3"/>
      <c r="O7" s="14" t="s">
        <v>59</v>
      </c>
      <c r="P7" s="3"/>
      <c r="Q7" s="14" t="s">
        <v>60</v>
      </c>
    </row>
    <row r="8" spans="1:17" ht="21.75" customHeight="1" x14ac:dyDescent="0.2">
      <c r="A8" s="5" t="s">
        <v>16</v>
      </c>
      <c r="C8" s="43">
        <v>0</v>
      </c>
      <c r="D8" s="17"/>
      <c r="E8" s="44">
        <v>0</v>
      </c>
      <c r="F8" s="17"/>
      <c r="G8" s="44">
        <v>0</v>
      </c>
      <c r="H8" s="17"/>
      <c r="I8" s="44">
        <v>0</v>
      </c>
      <c r="J8" s="17"/>
      <c r="K8" s="43">
        <v>829437763</v>
      </c>
      <c r="L8" s="17"/>
      <c r="M8" s="44">
        <v>2366749213361</v>
      </c>
      <c r="N8" s="17"/>
      <c r="O8" s="44">
        <v>2221726732813</v>
      </c>
      <c r="P8" s="17"/>
      <c r="Q8" s="44">
        <v>145022480548</v>
      </c>
    </row>
    <row r="9" spans="1:17" ht="21.75" customHeight="1" thickBot="1" x14ac:dyDescent="0.25">
      <c r="A9" s="7" t="s">
        <v>17</v>
      </c>
      <c r="D9" s="17"/>
      <c r="E9" s="41">
        <v>0</v>
      </c>
      <c r="F9" s="17"/>
      <c r="G9" s="41">
        <v>0</v>
      </c>
      <c r="H9" s="17"/>
      <c r="I9" s="41">
        <v>0</v>
      </c>
      <c r="J9" s="17"/>
      <c r="L9" s="17"/>
      <c r="M9" s="41">
        <f>SUM(M8)</f>
        <v>2366749213361</v>
      </c>
      <c r="N9" s="17"/>
      <c r="O9" s="41">
        <v>2221726732813</v>
      </c>
      <c r="P9" s="17"/>
      <c r="Q9" s="41">
        <v>145022480548</v>
      </c>
    </row>
    <row r="10" spans="1:17" ht="13.5" thickTop="1" x14ac:dyDescent="0.2"/>
    <row r="11" spans="1:17" x14ac:dyDescent="0.2">
      <c r="Q11" s="42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11"/>
  <sheetViews>
    <sheetView rightToLeft="1" view="pageBreakPreview" zoomScale="115" zoomScaleNormal="100" zoomScaleSheetLayoutView="115" workbookViewId="0">
      <selection activeCell="E22" sqref="E22"/>
    </sheetView>
  </sheetViews>
  <sheetFormatPr defaultRowHeight="12.75" x14ac:dyDescent="0.2"/>
  <cols>
    <col min="1" max="1" width="17.7109375" customWidth="1"/>
    <col min="2" max="2" width="1.28515625" customWidth="1"/>
    <col min="3" max="3" width="13.42578125" bestFit="1" customWidth="1"/>
    <col min="4" max="4" width="1.28515625" customWidth="1"/>
    <col min="5" max="5" width="16.5703125" customWidth="1"/>
    <col min="6" max="6" width="1.28515625" customWidth="1"/>
    <col min="7" max="7" width="16.85546875" customWidth="1"/>
    <col min="8" max="8" width="1.28515625" customWidth="1"/>
    <col min="9" max="9" width="17.28515625" customWidth="1"/>
    <col min="10" max="10" width="1.28515625" customWidth="1"/>
    <col min="11" max="11" width="14.140625" bestFit="1" customWidth="1"/>
    <col min="12" max="12" width="1.28515625" customWidth="1"/>
    <col min="13" max="13" width="17" customWidth="1"/>
    <col min="14" max="14" width="1.28515625" customWidth="1"/>
    <col min="15" max="15" width="16.5703125" customWidth="1"/>
    <col min="16" max="16" width="1.28515625" customWidth="1"/>
    <col min="17" max="17" width="17.5703125" customWidth="1"/>
    <col min="18" max="18" width="0.28515625" customWidth="1"/>
  </cols>
  <sheetData>
    <row r="1" spans="1:17" ht="29.1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17" ht="21.75" customHeight="1" x14ac:dyDescent="0.2">
      <c r="A2" s="53" t="s">
        <v>25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spans="1:17" ht="21.75" customHeight="1" x14ac:dyDescent="0.2">
      <c r="A3" s="53" t="s">
        <v>68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4" spans="1:17" ht="14.45" customHeight="1" x14ac:dyDescent="0.2"/>
    <row r="5" spans="1:17" ht="14.45" customHeight="1" x14ac:dyDescent="0.2">
      <c r="A5" s="59" t="s">
        <v>65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</row>
    <row r="6" spans="1:17" ht="14.45" customHeight="1" x14ac:dyDescent="0.2">
      <c r="A6" s="61" t="s">
        <v>28</v>
      </c>
      <c r="C6" s="61" t="s">
        <v>43</v>
      </c>
      <c r="D6" s="61"/>
      <c r="E6" s="61"/>
      <c r="F6" s="61"/>
      <c r="G6" s="61"/>
      <c r="H6" s="61"/>
      <c r="I6" s="61"/>
      <c r="K6" s="61" t="s">
        <v>44</v>
      </c>
      <c r="L6" s="61"/>
      <c r="M6" s="61"/>
      <c r="N6" s="61"/>
      <c r="O6" s="61"/>
      <c r="P6" s="61"/>
      <c r="Q6" s="61"/>
    </row>
    <row r="7" spans="1:17" ht="36" customHeight="1" x14ac:dyDescent="0.2">
      <c r="A7" s="61"/>
      <c r="C7" s="14" t="s">
        <v>10</v>
      </c>
      <c r="D7" s="3"/>
      <c r="E7" s="14" t="s">
        <v>12</v>
      </c>
      <c r="F7" s="3"/>
      <c r="G7" s="14" t="s">
        <v>59</v>
      </c>
      <c r="H7" s="3"/>
      <c r="I7" s="14" t="s">
        <v>61</v>
      </c>
      <c r="K7" s="14" t="s">
        <v>10</v>
      </c>
      <c r="L7" s="3"/>
      <c r="M7" s="14" t="s">
        <v>12</v>
      </c>
      <c r="N7" s="3"/>
      <c r="O7" s="14" t="s">
        <v>59</v>
      </c>
      <c r="P7" s="3"/>
      <c r="Q7" s="14" t="s">
        <v>61</v>
      </c>
    </row>
    <row r="8" spans="1:17" ht="21.75" customHeight="1" x14ac:dyDescent="0.2">
      <c r="A8" s="9" t="s">
        <v>16</v>
      </c>
      <c r="C8" s="40">
        <v>776850110</v>
      </c>
      <c r="D8" s="17"/>
      <c r="E8" s="40">
        <v>1592884912436</v>
      </c>
      <c r="F8" s="17"/>
      <c r="G8" s="40">
        <v>1860766640912</v>
      </c>
      <c r="H8" s="17"/>
      <c r="I8" s="40">
        <v>-267881728475</v>
      </c>
      <c r="J8" s="17"/>
      <c r="K8" s="40">
        <v>776850110</v>
      </c>
      <c r="L8" s="17"/>
      <c r="M8" s="40">
        <v>1592884912436</v>
      </c>
      <c r="N8" s="17"/>
      <c r="O8" s="40">
        <v>1514387042661</v>
      </c>
      <c r="P8" s="17"/>
      <c r="Q8" s="40">
        <v>78497869775</v>
      </c>
    </row>
    <row r="9" spans="1:17" ht="21.75" customHeight="1" x14ac:dyDescent="0.2">
      <c r="A9" s="10" t="s">
        <v>70</v>
      </c>
      <c r="C9" s="43">
        <v>217518030</v>
      </c>
      <c r="D9" s="17"/>
      <c r="E9" s="44">
        <v>228655057544</v>
      </c>
      <c r="F9" s="17"/>
      <c r="G9" s="44">
        <v>569462202540</v>
      </c>
      <c r="H9" s="17"/>
      <c r="I9" s="44">
        <v>-340807144995</v>
      </c>
      <c r="J9" s="17"/>
      <c r="K9" s="43">
        <v>217518030</v>
      </c>
      <c r="L9" s="17"/>
      <c r="M9" s="44">
        <v>228655057544</v>
      </c>
      <c r="N9" s="17"/>
      <c r="O9" s="44">
        <v>569462202540</v>
      </c>
      <c r="P9" s="17"/>
      <c r="Q9" s="44">
        <v>-340807144995</v>
      </c>
    </row>
    <row r="10" spans="1:17" ht="21.75" customHeight="1" thickBot="1" x14ac:dyDescent="0.25">
      <c r="A10" s="35" t="s">
        <v>17</v>
      </c>
      <c r="D10" s="17"/>
      <c r="E10" s="41">
        <v>1821539969980</v>
      </c>
      <c r="F10" s="17"/>
      <c r="G10" s="41">
        <v>2430228843452</v>
      </c>
      <c r="H10" s="17"/>
      <c r="I10" s="41">
        <v>-608688873470</v>
      </c>
      <c r="J10" s="17"/>
      <c r="L10" s="17"/>
      <c r="M10" s="41">
        <v>1821539969980</v>
      </c>
      <c r="N10" s="17"/>
      <c r="O10" s="41">
        <v>2083849245201</v>
      </c>
      <c r="P10" s="17"/>
      <c r="Q10" s="41">
        <v>-262309275220</v>
      </c>
    </row>
    <row r="11" spans="1:17" ht="13.5" thickTop="1" x14ac:dyDescent="0.2"/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2"/>
  <sheetViews>
    <sheetView rightToLeft="1" view="pageBreakPreview" topLeftCell="F1" zoomScale="90" zoomScaleNormal="100" zoomScaleSheetLayoutView="90" workbookViewId="0">
      <selection activeCell="M13" sqref="M13"/>
    </sheetView>
  </sheetViews>
  <sheetFormatPr defaultRowHeight="12.75" x14ac:dyDescent="0.2"/>
  <cols>
    <col min="1" max="1" width="3.7109375" bestFit="1" customWidth="1"/>
    <col min="2" max="2" width="2.5703125" customWidth="1"/>
    <col min="3" max="3" width="23.42578125" customWidth="1"/>
    <col min="4" max="4" width="1.28515625" customWidth="1"/>
    <col min="5" max="5" width="13.42578125" bestFit="1" customWidth="1"/>
    <col min="6" max="6" width="1.28515625" customWidth="1"/>
    <col min="7" max="7" width="19.140625" bestFit="1" customWidth="1"/>
    <col min="8" max="8" width="1.28515625" customWidth="1"/>
    <col min="9" max="9" width="19.140625" bestFit="1" customWidth="1"/>
    <col min="10" max="10" width="1.28515625" customWidth="1"/>
    <col min="11" max="11" width="12" bestFit="1" customWidth="1"/>
    <col min="12" max="12" width="1.28515625" customWidth="1"/>
    <col min="13" max="13" width="16.28515625" bestFit="1" customWidth="1"/>
    <col min="14" max="14" width="1.28515625" customWidth="1"/>
    <col min="15" max="15" width="6.140625" bestFit="1" customWidth="1"/>
    <col min="16" max="16" width="1.28515625" customWidth="1"/>
    <col min="17" max="17" width="10.5703125" bestFit="1" customWidth="1"/>
    <col min="18" max="18" width="1.28515625" customWidth="1"/>
    <col min="19" max="19" width="13.42578125" bestFit="1" customWidth="1"/>
    <col min="20" max="20" width="1.28515625" customWidth="1"/>
    <col min="21" max="21" width="17.5703125" bestFit="1" customWidth="1"/>
    <col min="22" max="22" width="1.28515625" customWidth="1"/>
    <col min="23" max="23" width="19.140625" bestFit="1" customWidth="1"/>
    <col min="24" max="24" width="1.28515625" customWidth="1"/>
    <col min="25" max="25" width="18.42578125" bestFit="1" customWidth="1"/>
    <col min="26" max="26" width="1.28515625" customWidth="1"/>
    <col min="27" max="27" width="19.85546875" bestFit="1" customWidth="1"/>
    <col min="28" max="28" width="0.28515625" customWidth="1"/>
  </cols>
  <sheetData>
    <row r="1" spans="1:27" ht="25.5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27" ht="25.5" x14ac:dyDescent="0.2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</row>
    <row r="3" spans="1:27" ht="25.5" x14ac:dyDescent="0.2">
      <c r="A3" s="53" t="s">
        <v>68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</row>
    <row r="4" spans="1:27" ht="24" x14ac:dyDescent="0.2">
      <c r="A4" s="1" t="s">
        <v>2</v>
      </c>
      <c r="B4" s="59" t="s">
        <v>3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</row>
    <row r="5" spans="1:27" ht="24" x14ac:dyDescent="0.2">
      <c r="A5" s="59" t="s">
        <v>4</v>
      </c>
      <c r="B5" s="59"/>
      <c r="C5" s="59" t="s">
        <v>5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</row>
    <row r="6" spans="1:27" ht="21" x14ac:dyDescent="0.2">
      <c r="E6" s="60" t="s">
        <v>67</v>
      </c>
      <c r="F6" s="60"/>
      <c r="G6" s="60"/>
      <c r="H6" s="60"/>
      <c r="I6" s="60"/>
      <c r="K6" s="61" t="s">
        <v>6</v>
      </c>
      <c r="L6" s="61"/>
      <c r="M6" s="61"/>
      <c r="N6" s="61"/>
      <c r="O6" s="61"/>
      <c r="P6" s="61"/>
      <c r="Q6" s="61"/>
      <c r="S6" s="60" t="s">
        <v>69</v>
      </c>
      <c r="T6" s="60"/>
      <c r="U6" s="60"/>
      <c r="V6" s="60"/>
      <c r="W6" s="60"/>
      <c r="X6" s="60"/>
      <c r="Y6" s="60"/>
      <c r="Z6" s="60"/>
      <c r="AA6" s="60"/>
    </row>
    <row r="7" spans="1:27" ht="21" x14ac:dyDescent="0.2">
      <c r="E7" s="3"/>
      <c r="F7" s="3"/>
      <c r="G7" s="3"/>
      <c r="H7" s="3"/>
      <c r="I7" s="3"/>
      <c r="K7" s="62" t="s">
        <v>7</v>
      </c>
      <c r="L7" s="62"/>
      <c r="M7" s="62"/>
      <c r="N7" s="3"/>
      <c r="O7" s="62" t="s">
        <v>8</v>
      </c>
      <c r="P7" s="62"/>
      <c r="Q7" s="62"/>
      <c r="S7" s="3"/>
      <c r="T7" s="3"/>
      <c r="U7" s="3"/>
      <c r="V7" s="3"/>
      <c r="W7" s="3"/>
      <c r="X7" s="3"/>
      <c r="Y7" s="3"/>
      <c r="Z7" s="3"/>
      <c r="AA7" s="3"/>
    </row>
    <row r="8" spans="1:27" ht="21" x14ac:dyDescent="0.2">
      <c r="A8" s="61" t="s">
        <v>9</v>
      </c>
      <c r="B8" s="61"/>
      <c r="C8" s="61"/>
      <c r="E8" s="38" t="s">
        <v>10</v>
      </c>
      <c r="G8" s="29" t="s">
        <v>11</v>
      </c>
      <c r="I8" s="29" t="s">
        <v>12</v>
      </c>
      <c r="K8" s="30" t="s">
        <v>10</v>
      </c>
      <c r="L8" s="3"/>
      <c r="M8" s="30" t="s">
        <v>11</v>
      </c>
      <c r="O8" s="30" t="s">
        <v>10</v>
      </c>
      <c r="P8" s="3"/>
      <c r="Q8" s="30" t="s">
        <v>13</v>
      </c>
      <c r="S8" s="29" t="s">
        <v>10</v>
      </c>
      <c r="U8" s="29" t="s">
        <v>14</v>
      </c>
      <c r="W8" s="29" t="s">
        <v>11</v>
      </c>
      <c r="Y8" s="29" t="s">
        <v>12</v>
      </c>
      <c r="AA8" s="29" t="s">
        <v>15</v>
      </c>
    </row>
    <row r="9" spans="1:27" ht="18.75" x14ac:dyDescent="0.45">
      <c r="A9" s="54" t="s">
        <v>16</v>
      </c>
      <c r="B9" s="54"/>
      <c r="C9" s="54"/>
      <c r="D9" s="58">
        <v>771397110</v>
      </c>
      <c r="E9" s="58"/>
      <c r="F9" s="31"/>
      <c r="G9" s="32">
        <v>3363949044836</v>
      </c>
      <c r="H9" s="31"/>
      <c r="I9" s="32">
        <v>2413408765702.9302</v>
      </c>
      <c r="J9" s="31"/>
      <c r="K9" s="32">
        <v>5453000</v>
      </c>
      <c r="L9" s="31"/>
      <c r="M9" s="32">
        <v>16820077750</v>
      </c>
      <c r="N9" s="31"/>
      <c r="O9" s="32">
        <v>0</v>
      </c>
      <c r="P9" s="31"/>
      <c r="Q9" s="32">
        <v>0</v>
      </c>
      <c r="R9" s="31"/>
      <c r="S9" s="32">
        <v>776850110</v>
      </c>
      <c r="T9" s="31"/>
      <c r="U9" s="32">
        <v>2052</v>
      </c>
      <c r="V9" s="31"/>
      <c r="W9" s="32">
        <v>2811306920046</v>
      </c>
      <c r="X9" s="31"/>
      <c r="Y9" s="32">
        <v>1592884912436.45</v>
      </c>
      <c r="Z9" s="31"/>
      <c r="AA9" s="48">
        <f>Y9/2909745094982</f>
        <v>0.54743108431850585</v>
      </c>
    </row>
    <row r="10" spans="1:27" ht="18.75" x14ac:dyDescent="0.45">
      <c r="A10" s="56" t="s">
        <v>70</v>
      </c>
      <c r="B10" s="56"/>
      <c r="C10" s="56"/>
      <c r="D10" s="57">
        <v>0</v>
      </c>
      <c r="E10" s="57"/>
      <c r="F10" s="31"/>
      <c r="G10" s="33">
        <v>0</v>
      </c>
      <c r="H10" s="31"/>
      <c r="I10" s="33">
        <v>0</v>
      </c>
      <c r="J10" s="31"/>
      <c r="K10" s="33">
        <v>217518030</v>
      </c>
      <c r="L10" s="31"/>
      <c r="M10" s="33">
        <v>0</v>
      </c>
      <c r="N10" s="31"/>
      <c r="O10" s="33">
        <v>0</v>
      </c>
      <c r="P10" s="31"/>
      <c r="Q10" s="33">
        <v>0</v>
      </c>
      <c r="R10" s="31"/>
      <c r="S10" s="33">
        <v>217518030</v>
      </c>
      <c r="T10" s="31"/>
      <c r="U10" s="33">
        <v>1052</v>
      </c>
      <c r="V10" s="31"/>
      <c r="W10" s="33">
        <v>569462202540</v>
      </c>
      <c r="X10" s="31"/>
      <c r="Y10" s="33">
        <v>228655057544.65399</v>
      </c>
      <c r="Z10" s="31"/>
      <c r="AA10" s="49">
        <f>Y10/2909745094982</f>
        <v>7.8582504680214424E-2</v>
      </c>
    </row>
    <row r="11" spans="1:27" ht="21.75" thickBot="1" x14ac:dyDescent="0.25">
      <c r="A11" s="55" t="s">
        <v>17</v>
      </c>
      <c r="B11" s="55"/>
      <c r="C11" s="55"/>
      <c r="D11" s="17"/>
      <c r="F11" s="17"/>
      <c r="G11" s="19">
        <f>SUM(G9:G10)</f>
        <v>3363949044836</v>
      </c>
      <c r="H11" s="17"/>
      <c r="I11" s="19">
        <f>SUM(I9:I10)</f>
        <v>2413408765702.9302</v>
      </c>
      <c r="J11" s="17"/>
      <c r="L11" s="17"/>
      <c r="M11" s="19">
        <f>SUM(M9:M10)</f>
        <v>16820077750</v>
      </c>
      <c r="N11" s="17"/>
      <c r="P11" s="17"/>
      <c r="Q11" s="19">
        <f>SUM(Q9:Q10)</f>
        <v>0</v>
      </c>
      <c r="R11" s="17"/>
      <c r="V11" s="17"/>
      <c r="W11" s="19">
        <f>SUM(W9:W10)</f>
        <v>3380769122586</v>
      </c>
      <c r="X11" s="17"/>
      <c r="Y11" s="19">
        <f>SUM(Y9:Y10)</f>
        <v>1821539969981.104</v>
      </c>
      <c r="Z11" s="17"/>
      <c r="AA11" s="50">
        <f>SUM(AA9:AA10)</f>
        <v>0.62601358899872028</v>
      </c>
    </row>
    <row r="12" spans="1:27" ht="13.5" thickTop="1" x14ac:dyDescent="0.2"/>
  </sheetData>
  <mergeCells count="17">
    <mergeCell ref="A8:C8"/>
    <mergeCell ref="E6:I6"/>
    <mergeCell ref="K6:Q6"/>
    <mergeCell ref="S6:AA6"/>
    <mergeCell ref="K7:M7"/>
    <mergeCell ref="O7:Q7"/>
    <mergeCell ref="A1:AA1"/>
    <mergeCell ref="A2:AA2"/>
    <mergeCell ref="A3:AA3"/>
    <mergeCell ref="B4:AA4"/>
    <mergeCell ref="A5:B5"/>
    <mergeCell ref="C5:AA5"/>
    <mergeCell ref="A9:C9"/>
    <mergeCell ref="A11:C11"/>
    <mergeCell ref="A10:C10"/>
    <mergeCell ref="D10:E10"/>
    <mergeCell ref="D9:E9"/>
  </mergeCells>
  <pageMargins left="0.39" right="0.39" top="0.39" bottom="0.39" header="0" footer="0"/>
  <pageSetup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5"/>
  <sheetViews>
    <sheetView rightToLeft="1" view="pageBreakPreview" zoomScaleNormal="100" zoomScaleSheetLayoutView="100" workbookViewId="0">
      <selection activeCell="J16" sqref="J16"/>
    </sheetView>
  </sheetViews>
  <sheetFormatPr defaultRowHeight="12.75" x14ac:dyDescent="0.2"/>
  <cols>
    <col min="1" max="1" width="4.85546875" customWidth="1"/>
    <col min="2" max="2" width="35" customWidth="1"/>
    <col min="3" max="3" width="1.28515625" customWidth="1"/>
    <col min="4" max="4" width="17.85546875" customWidth="1"/>
    <col min="5" max="5" width="1.28515625" customWidth="1"/>
    <col min="6" max="6" width="17.140625" customWidth="1"/>
    <col min="7" max="7" width="1.28515625" customWidth="1"/>
    <col min="8" max="8" width="17.28515625" customWidth="1"/>
    <col min="9" max="9" width="1.28515625" customWidth="1"/>
    <col min="10" max="10" width="16.140625" customWidth="1"/>
    <col min="11" max="11" width="1.28515625" customWidth="1"/>
    <col min="12" max="12" width="19.42578125" customWidth="1"/>
    <col min="13" max="13" width="0.28515625" customWidth="1"/>
  </cols>
  <sheetData>
    <row r="1" spans="1:15" ht="29.1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5" ht="21.75" customHeight="1" x14ac:dyDescent="0.2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5" ht="21.75" customHeight="1" x14ac:dyDescent="0.2">
      <c r="A3" s="53" t="s">
        <v>68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5" ht="14.45" customHeight="1" x14ac:dyDescent="0.2"/>
    <row r="5" spans="1:15" ht="14.45" customHeight="1" x14ac:dyDescent="0.2">
      <c r="A5" s="1" t="s">
        <v>62</v>
      </c>
      <c r="B5" s="59" t="s">
        <v>66</v>
      </c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1:15" ht="14.45" customHeight="1" x14ac:dyDescent="0.2">
      <c r="D6" s="16" t="s">
        <v>67</v>
      </c>
      <c r="F6" s="60" t="s">
        <v>6</v>
      </c>
      <c r="G6" s="60"/>
      <c r="H6" s="60"/>
      <c r="J6" s="16" t="s">
        <v>69</v>
      </c>
    </row>
    <row r="7" spans="1:15" ht="14.45" customHeight="1" x14ac:dyDescent="0.2">
      <c r="D7" s="3"/>
      <c r="F7" s="3"/>
      <c r="G7" s="3"/>
      <c r="H7" s="3"/>
      <c r="J7" s="3"/>
    </row>
    <row r="8" spans="1:15" ht="14.45" customHeight="1" x14ac:dyDescent="0.2">
      <c r="A8" s="61" t="s">
        <v>18</v>
      </c>
      <c r="B8" s="61"/>
      <c r="D8" s="2" t="s">
        <v>19</v>
      </c>
      <c r="F8" s="2" t="s">
        <v>20</v>
      </c>
      <c r="H8" s="2" t="s">
        <v>21</v>
      </c>
      <c r="J8" s="2" t="s">
        <v>19</v>
      </c>
      <c r="L8" s="2" t="s">
        <v>15</v>
      </c>
    </row>
    <row r="9" spans="1:15" ht="21.75" customHeight="1" x14ac:dyDescent="0.2">
      <c r="A9" s="63" t="s">
        <v>22</v>
      </c>
      <c r="B9" s="63"/>
      <c r="D9" s="6">
        <v>33495887</v>
      </c>
      <c r="F9" s="6">
        <v>136627</v>
      </c>
      <c r="H9" s="6">
        <v>250000</v>
      </c>
      <c r="J9" s="6">
        <v>33382514</v>
      </c>
      <c r="L9" s="51">
        <f>J9/2909745094982</f>
        <v>1.14726592571871E-5</v>
      </c>
    </row>
    <row r="10" spans="1:15" ht="21.75" customHeight="1" x14ac:dyDescent="0.2">
      <c r="A10" s="64" t="s">
        <v>23</v>
      </c>
      <c r="B10" s="64"/>
      <c r="D10" s="11">
        <v>76475308</v>
      </c>
      <c r="F10" s="11">
        <v>311693</v>
      </c>
      <c r="H10" s="11">
        <v>630000</v>
      </c>
      <c r="J10" s="11">
        <v>76157001</v>
      </c>
      <c r="L10" s="52">
        <f>J10/2909745094982</f>
        <v>2.6173083384979851E-5</v>
      </c>
      <c r="O10" s="15"/>
    </row>
    <row r="11" spans="1:15" ht="21.75" customHeight="1" x14ac:dyDescent="0.2">
      <c r="A11" s="65" t="s">
        <v>24</v>
      </c>
      <c r="B11" s="65"/>
      <c r="D11" s="13">
        <v>2868763270</v>
      </c>
      <c r="F11" s="13">
        <v>20501910347</v>
      </c>
      <c r="H11" s="13">
        <v>19643056164</v>
      </c>
      <c r="J11" s="13">
        <v>3727617453</v>
      </c>
      <c r="L11" s="49">
        <f>J11/2909745094982</f>
        <v>1.281080414716898E-3</v>
      </c>
    </row>
    <row r="12" spans="1:15" ht="21.75" customHeight="1" thickBot="1" x14ac:dyDescent="0.25">
      <c r="A12" s="66" t="s">
        <v>17</v>
      </c>
      <c r="B12" s="66"/>
      <c r="D12" s="8">
        <f>SUM(D9:D11)</f>
        <v>2978734465</v>
      </c>
      <c r="F12" s="8">
        <f>SUM(F9:F11)</f>
        <v>20502358667</v>
      </c>
      <c r="H12" s="8">
        <f>SUM(H9:H11)</f>
        <v>19643936164</v>
      </c>
      <c r="J12" s="8">
        <f>SUM(J9:J11)</f>
        <v>3837156968</v>
      </c>
      <c r="L12" s="50">
        <f>SUM(L10:L11)</f>
        <v>1.3072534981018779E-3</v>
      </c>
    </row>
    <row r="13" spans="1:15" ht="13.5" thickTop="1" x14ac:dyDescent="0.2"/>
    <row r="15" spans="1:15" x14ac:dyDescent="0.2">
      <c r="A15" s="15"/>
    </row>
  </sheetData>
  <mergeCells count="10"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scale="9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view="pageBreakPreview" zoomScale="110" zoomScaleNormal="100" zoomScaleSheetLayoutView="110" workbookViewId="0">
      <selection activeCell="K30" sqref="K30"/>
    </sheetView>
  </sheetViews>
  <sheetFormatPr defaultRowHeight="12.75" x14ac:dyDescent="0.2"/>
  <cols>
    <col min="1" max="1" width="2.5703125" customWidth="1"/>
    <col min="2" max="2" width="49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21.75" customHeight="1" x14ac:dyDescent="0.2">
      <c r="A2" s="53" t="s">
        <v>25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ht="21.75" customHeight="1" x14ac:dyDescent="0.2">
      <c r="A3" s="53" t="s">
        <v>68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ht="14.45" customHeight="1" x14ac:dyDescent="0.2"/>
    <row r="5" spans="1:10" ht="29.1" customHeight="1" x14ac:dyDescent="0.2">
      <c r="A5" s="1" t="s">
        <v>26</v>
      </c>
      <c r="B5" s="59" t="s">
        <v>27</v>
      </c>
      <c r="C5" s="59"/>
      <c r="D5" s="59"/>
      <c r="E5" s="59"/>
      <c r="F5" s="59"/>
      <c r="G5" s="59"/>
      <c r="H5" s="59"/>
      <c r="I5" s="59"/>
      <c r="J5" s="59"/>
    </row>
    <row r="6" spans="1:10" ht="14.45" customHeight="1" x14ac:dyDescent="0.2"/>
    <row r="7" spans="1:10" ht="14.45" customHeight="1" x14ac:dyDescent="0.2">
      <c r="A7" s="61" t="s">
        <v>28</v>
      </c>
      <c r="B7" s="61"/>
      <c r="D7" s="2" t="s">
        <v>29</v>
      </c>
      <c r="F7" s="2" t="s">
        <v>19</v>
      </c>
      <c r="H7" s="2" t="s">
        <v>30</v>
      </c>
      <c r="J7" s="2" t="s">
        <v>31</v>
      </c>
    </row>
    <row r="8" spans="1:10" ht="21.75" customHeight="1" x14ac:dyDescent="0.2">
      <c r="A8" s="63" t="s">
        <v>32</v>
      </c>
      <c r="B8" s="63"/>
      <c r="C8" s="17"/>
      <c r="D8" s="25" t="s">
        <v>33</v>
      </c>
      <c r="E8" s="17"/>
      <c r="F8" s="18">
        <f>'درآمد سرمایه گذاری در سهام'!T11</f>
        <v>243625772637</v>
      </c>
      <c r="G8" s="17"/>
      <c r="H8" s="21">
        <f>F8/319627900127</f>
        <v>0.7622168544742135</v>
      </c>
      <c r="I8" s="17"/>
      <c r="J8" s="21">
        <f>F8/2909745094982</f>
        <v>8.3727530998211744E-2</v>
      </c>
    </row>
    <row r="9" spans="1:10" ht="21.75" customHeight="1" x14ac:dyDescent="0.2">
      <c r="A9" s="64" t="s">
        <v>34</v>
      </c>
      <c r="B9" s="64"/>
      <c r="C9" s="17"/>
      <c r="D9" s="26" t="s">
        <v>35</v>
      </c>
      <c r="E9" s="17"/>
      <c r="F9" s="22">
        <v>0</v>
      </c>
      <c r="G9" s="17"/>
      <c r="H9" s="28">
        <f t="shared" ref="H9:H12" si="0">F9/319627900127</f>
        <v>0</v>
      </c>
      <c r="I9" s="17"/>
      <c r="J9" s="28">
        <f t="shared" ref="J9:J12" si="1">F9/2909745094982</f>
        <v>0</v>
      </c>
    </row>
    <row r="10" spans="1:10" ht="21.75" customHeight="1" x14ac:dyDescent="0.2">
      <c r="A10" s="64" t="s">
        <v>36</v>
      </c>
      <c r="B10" s="64"/>
      <c r="C10" s="17"/>
      <c r="D10" s="26" t="s">
        <v>37</v>
      </c>
      <c r="E10" s="17"/>
      <c r="F10" s="22">
        <v>0</v>
      </c>
      <c r="G10" s="17"/>
      <c r="H10" s="28">
        <f t="shared" si="0"/>
        <v>0</v>
      </c>
      <c r="I10" s="17"/>
      <c r="J10" s="28">
        <f t="shared" si="1"/>
        <v>0</v>
      </c>
    </row>
    <row r="11" spans="1:10" ht="21.75" customHeight="1" x14ac:dyDescent="0.2">
      <c r="A11" s="64" t="s">
        <v>38</v>
      </c>
      <c r="B11" s="64"/>
      <c r="C11" s="17"/>
      <c r="D11" s="26" t="s">
        <v>39</v>
      </c>
      <c r="E11" s="17"/>
      <c r="F11" s="22">
        <f>'درآمد سپرده بانکی'!F12</f>
        <v>13998455</v>
      </c>
      <c r="G11" s="17"/>
      <c r="H11" s="28">
        <f t="shared" si="0"/>
        <v>4.3796098508415237E-5</v>
      </c>
      <c r="I11" s="17"/>
      <c r="J11" s="28">
        <f t="shared" si="1"/>
        <v>4.810887051288799E-6</v>
      </c>
    </row>
    <row r="12" spans="1:10" ht="21.75" customHeight="1" x14ac:dyDescent="0.2">
      <c r="A12" s="65" t="s">
        <v>40</v>
      </c>
      <c r="B12" s="65"/>
      <c r="C12" s="17"/>
      <c r="D12" s="26" t="s">
        <v>41</v>
      </c>
      <c r="E12" s="17"/>
      <c r="F12" s="23">
        <f>'سایر درآمدها'!F11</f>
        <v>16837989831</v>
      </c>
      <c r="G12" s="17"/>
      <c r="H12" s="24">
        <f t="shared" si="0"/>
        <v>5.2679975134553782E-2</v>
      </c>
      <c r="I12" s="17"/>
      <c r="J12" s="24">
        <f t="shared" si="1"/>
        <v>5.7867576991668277E-3</v>
      </c>
    </row>
    <row r="13" spans="1:10" ht="21.75" customHeight="1" x14ac:dyDescent="0.2">
      <c r="A13" s="66" t="s">
        <v>17</v>
      </c>
      <c r="B13" s="66"/>
      <c r="C13" s="17"/>
      <c r="D13" s="22"/>
      <c r="E13" s="17"/>
      <c r="F13" s="19">
        <f>SUM(F8:F12)</f>
        <v>260477760923</v>
      </c>
      <c r="G13" s="17"/>
      <c r="H13" s="20">
        <f>SUM(H8:H12)</f>
        <v>0.81494062570727577</v>
      </c>
      <c r="I13" s="17"/>
      <c r="J13" s="20">
        <f>SUM(J8:J12)</f>
        <v>8.9519099584429856E-2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12"/>
  <sheetViews>
    <sheetView rightToLeft="1" view="pageBreakPreview" zoomScaleNormal="100" zoomScaleSheetLayoutView="100" workbookViewId="0">
      <selection activeCell="K30" sqref="K30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6.5703125" bestFit="1" customWidth="1"/>
    <col min="5" max="5" width="1.28515625" customWidth="1"/>
    <col min="6" max="6" width="17.5703125" customWidth="1"/>
    <col min="7" max="7" width="1.28515625" customWidth="1"/>
    <col min="8" max="8" width="13" customWidth="1"/>
    <col min="9" max="9" width="1.28515625" customWidth="1"/>
    <col min="10" max="10" width="19.28515625" customWidth="1"/>
    <col min="11" max="11" width="1.28515625" customWidth="1"/>
    <col min="12" max="12" width="15.5703125" customWidth="1"/>
    <col min="13" max="13" width="1.28515625" customWidth="1"/>
    <col min="14" max="14" width="16.5703125" bestFit="1" customWidth="1"/>
    <col min="15" max="15" width="1.28515625" customWidth="1"/>
    <col min="16" max="16" width="18.28515625" customWidth="1"/>
    <col min="17" max="17" width="1.28515625" customWidth="1"/>
    <col min="18" max="18" width="20.5703125" customWidth="1"/>
    <col min="19" max="19" width="1.28515625" customWidth="1"/>
    <col min="20" max="20" width="17.140625" customWidth="1"/>
    <col min="21" max="21" width="1.28515625" customWidth="1"/>
    <col min="22" max="22" width="15.5703125" customWidth="1"/>
    <col min="23" max="23" width="0.28515625" customWidth="1"/>
  </cols>
  <sheetData>
    <row r="1" spans="1:22" ht="29.1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</row>
    <row r="2" spans="1:22" ht="21.75" customHeight="1" x14ac:dyDescent="0.2">
      <c r="A2" s="53" t="s">
        <v>25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</row>
    <row r="3" spans="1:22" ht="21.75" customHeight="1" x14ac:dyDescent="0.2">
      <c r="A3" s="53" t="s">
        <v>68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</row>
    <row r="4" spans="1:22" ht="14.45" customHeight="1" x14ac:dyDescent="0.2">
      <c r="A4" s="1" t="s">
        <v>42</v>
      </c>
      <c r="B4" s="59" t="s">
        <v>32</v>
      </c>
      <c r="C4" s="59"/>
      <c r="D4" s="59"/>
      <c r="E4" s="59"/>
      <c r="F4" s="59"/>
      <c r="G4" s="59"/>
    </row>
    <row r="5" spans="1:22" ht="14.45" customHeight="1" x14ac:dyDescent="0.2"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</row>
    <row r="6" spans="1:22" ht="14.45" customHeight="1" x14ac:dyDescent="0.2">
      <c r="D6" s="61" t="s">
        <v>43</v>
      </c>
      <c r="E6" s="61"/>
      <c r="F6" s="61"/>
      <c r="G6" s="61"/>
      <c r="H6" s="61"/>
      <c r="I6" s="61"/>
      <c r="J6" s="61"/>
      <c r="K6" s="61"/>
      <c r="L6" s="61"/>
      <c r="N6" s="61" t="s">
        <v>44</v>
      </c>
      <c r="O6" s="61"/>
      <c r="P6" s="61"/>
      <c r="Q6" s="61"/>
      <c r="R6" s="61"/>
      <c r="S6" s="61"/>
      <c r="T6" s="61"/>
      <c r="U6" s="61"/>
      <c r="V6" s="61"/>
    </row>
    <row r="7" spans="1:22" ht="14.45" customHeight="1" x14ac:dyDescent="0.2">
      <c r="D7" s="3"/>
      <c r="E7" s="3"/>
      <c r="F7" s="3"/>
      <c r="G7" s="3"/>
      <c r="H7" s="3"/>
      <c r="I7" s="3"/>
      <c r="J7" s="62" t="s">
        <v>17</v>
      </c>
      <c r="K7" s="62"/>
      <c r="L7" s="62"/>
      <c r="N7" s="3"/>
      <c r="O7" s="3"/>
      <c r="P7" s="3"/>
      <c r="R7" s="3"/>
      <c r="S7" s="3"/>
      <c r="T7" s="62" t="s">
        <v>17</v>
      </c>
      <c r="U7" s="62"/>
      <c r="V7" s="62"/>
    </row>
    <row r="8" spans="1:22" ht="21.75" customHeight="1" x14ac:dyDescent="0.2">
      <c r="A8" s="61" t="s">
        <v>45</v>
      </c>
      <c r="B8" s="61"/>
      <c r="D8" s="2" t="s">
        <v>46</v>
      </c>
      <c r="F8" s="2" t="s">
        <v>47</v>
      </c>
      <c r="H8" s="2" t="s">
        <v>48</v>
      </c>
      <c r="J8" s="4" t="s">
        <v>19</v>
      </c>
      <c r="K8" s="3"/>
      <c r="L8" s="4" t="s">
        <v>30</v>
      </c>
      <c r="N8" s="2" t="s">
        <v>46</v>
      </c>
      <c r="P8" s="45" t="s">
        <v>47</v>
      </c>
      <c r="R8" s="2" t="s">
        <v>48</v>
      </c>
      <c r="T8" s="4" t="s">
        <v>19</v>
      </c>
      <c r="U8" s="3"/>
      <c r="V8" s="4" t="s">
        <v>30</v>
      </c>
    </row>
    <row r="9" spans="1:22" ht="25.5" customHeight="1" x14ac:dyDescent="0.2">
      <c r="A9" s="67" t="s">
        <v>16</v>
      </c>
      <c r="B9" s="67"/>
      <c r="C9" s="17"/>
      <c r="D9" s="40">
        <f>'درآمد سود سهام '!M8</f>
        <v>360912567309</v>
      </c>
      <c r="E9" s="17"/>
      <c r="F9" s="40">
        <f>'درآمد ناشی از تغییر قیمت اوراق'!I8</f>
        <v>-267881728475</v>
      </c>
      <c r="G9" s="17"/>
      <c r="H9" s="40">
        <f>'درآمد ناشی از فروش'!I8</f>
        <v>0</v>
      </c>
      <c r="I9" s="17"/>
      <c r="J9" s="40">
        <f>D9+F9+H9</f>
        <v>93030838834</v>
      </c>
      <c r="K9" s="17"/>
      <c r="L9" s="46">
        <v>100</v>
      </c>
      <c r="M9" s="17"/>
      <c r="N9" s="40">
        <f>'درآمد سود سهام '!S8</f>
        <v>360912567309</v>
      </c>
      <c r="O9" s="17"/>
      <c r="P9" s="40">
        <f>'درآمد ناشی از تغییر قیمت اوراق'!Q8</f>
        <v>78497869775</v>
      </c>
      <c r="Q9" s="17"/>
      <c r="R9" s="40">
        <f>'درآمد ناشی از فروش'!Q8</f>
        <v>145022480548</v>
      </c>
      <c r="S9" s="17"/>
      <c r="T9" s="40">
        <f>N9+P9+R9</f>
        <v>584432917632</v>
      </c>
      <c r="U9" s="17"/>
      <c r="V9" s="21">
        <v>96.58</v>
      </c>
    </row>
    <row r="10" spans="1:22" ht="25.5" customHeight="1" x14ac:dyDescent="0.2">
      <c r="A10" s="68" t="s">
        <v>70</v>
      </c>
      <c r="B10" s="68"/>
      <c r="C10" s="17"/>
      <c r="D10" s="44">
        <v>0</v>
      </c>
      <c r="E10" s="17"/>
      <c r="F10" s="44">
        <f>'درآمد ناشی از تغییر قیمت اوراق'!I9</f>
        <v>-340807144995</v>
      </c>
      <c r="G10" s="17"/>
      <c r="H10" s="44">
        <v>0</v>
      </c>
      <c r="I10" s="17"/>
      <c r="J10" s="44">
        <f>D10+F10+H10</f>
        <v>-340807144995</v>
      </c>
      <c r="K10" s="17"/>
      <c r="L10" s="37">
        <v>137.55000000000001</v>
      </c>
      <c r="M10" s="17"/>
      <c r="N10" s="44">
        <v>0</v>
      </c>
      <c r="O10" s="17"/>
      <c r="P10" s="44">
        <f>'درآمد ناشی از تغییر قیمت اوراق'!Q9</f>
        <v>-340807144995</v>
      </c>
      <c r="Q10" s="17"/>
      <c r="R10" s="44">
        <v>0</v>
      </c>
      <c r="S10" s="17"/>
      <c r="T10" s="44">
        <f>N10+P10+R10</f>
        <v>-340807144995</v>
      </c>
      <c r="U10" s="17"/>
      <c r="V10" s="28">
        <v>-130.56</v>
      </c>
    </row>
    <row r="11" spans="1:22" ht="26.25" customHeight="1" thickBot="1" x14ac:dyDescent="0.25">
      <c r="A11" s="66" t="s">
        <v>17</v>
      </c>
      <c r="B11" s="66"/>
      <c r="D11" s="41">
        <f>SUM(D9:D10)</f>
        <v>360912567309</v>
      </c>
      <c r="F11" s="41">
        <f>SUM(F9:F10)</f>
        <v>-608688873470</v>
      </c>
      <c r="H11" s="41">
        <f>SUM(H9:H10)</f>
        <v>0</v>
      </c>
      <c r="J11" s="41">
        <f>SUM(J9:J10)</f>
        <v>-247776306161</v>
      </c>
      <c r="L11" s="47">
        <v>100</v>
      </c>
      <c r="N11" s="41">
        <f>SUM(N9:N10)</f>
        <v>360912567309</v>
      </c>
      <c r="P11" s="41">
        <f>SUM(P9:P10)</f>
        <v>-262309275220</v>
      </c>
      <c r="R11" s="41">
        <f>SUM(R9:R10)</f>
        <v>145022480548</v>
      </c>
      <c r="T11" s="41">
        <f>SUM(T9:T10)</f>
        <v>243625772637</v>
      </c>
      <c r="V11" s="34">
        <v>93.33</v>
      </c>
    </row>
    <row r="12" spans="1:22" ht="13.5" thickTop="1" x14ac:dyDescent="0.2"/>
  </sheetData>
  <mergeCells count="15">
    <mergeCell ref="A11:B11"/>
    <mergeCell ref="J7:L7"/>
    <mergeCell ref="T7:V7"/>
    <mergeCell ref="A8:B8"/>
    <mergeCell ref="A9:B9"/>
    <mergeCell ref="A10:B10"/>
    <mergeCell ref="A1:V1"/>
    <mergeCell ref="A2:V2"/>
    <mergeCell ref="A3:V3"/>
    <mergeCell ref="D6:L6"/>
    <mergeCell ref="N6:V6"/>
    <mergeCell ref="B4:G4"/>
    <mergeCell ref="H5:M5"/>
    <mergeCell ref="N5:R5"/>
    <mergeCell ref="S5:V5"/>
  </mergeCells>
  <pageMargins left="0" right="0" top="0.39" bottom="0.39" header="0" footer="0"/>
  <pageSetup scale="6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3"/>
  <sheetViews>
    <sheetView rightToLeft="1" view="pageBreakPreview" zoomScale="110" zoomScaleNormal="100" zoomScaleSheetLayoutView="110" workbookViewId="0">
      <selection activeCell="K30" sqref="K30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1.28515625" customWidth="1"/>
  </cols>
  <sheetData>
    <row r="1" spans="1:7" ht="29.1" customHeight="1" x14ac:dyDescent="0.2">
      <c r="A1" s="53" t="s">
        <v>0</v>
      </c>
      <c r="B1" s="53"/>
      <c r="C1" s="53"/>
      <c r="D1" s="53"/>
      <c r="E1" s="53"/>
      <c r="F1" s="53"/>
      <c r="G1" s="53"/>
    </row>
    <row r="2" spans="1:7" ht="21.75" customHeight="1" x14ac:dyDescent="0.2">
      <c r="A2" s="53" t="s">
        <v>25</v>
      </c>
      <c r="B2" s="53"/>
      <c r="C2" s="53"/>
      <c r="D2" s="53"/>
      <c r="E2" s="53"/>
      <c r="F2" s="53"/>
      <c r="G2" s="53"/>
    </row>
    <row r="3" spans="1:7" ht="21.75" customHeight="1" x14ac:dyDescent="0.2">
      <c r="A3" s="53" t="s">
        <v>68</v>
      </c>
      <c r="B3" s="53"/>
      <c r="C3" s="53"/>
      <c r="D3" s="53"/>
      <c r="E3" s="53"/>
      <c r="F3" s="53"/>
      <c r="G3" s="53"/>
    </row>
    <row r="4" spans="1:7" ht="14.45" customHeight="1" x14ac:dyDescent="0.2"/>
    <row r="5" spans="1:7" ht="14.45" customHeight="1" x14ac:dyDescent="0.2">
      <c r="A5" s="1" t="s">
        <v>49</v>
      </c>
      <c r="B5" s="59" t="s">
        <v>38</v>
      </c>
      <c r="C5" s="59"/>
      <c r="D5" s="59"/>
      <c r="E5" s="59"/>
      <c r="F5" s="59"/>
      <c r="G5" s="59"/>
    </row>
    <row r="6" spans="1:7" ht="14.45" customHeight="1" x14ac:dyDescent="0.2">
      <c r="A6" s="1"/>
      <c r="B6" s="1"/>
      <c r="C6" s="1"/>
      <c r="D6" s="1"/>
      <c r="E6" s="1"/>
      <c r="F6" s="1"/>
      <c r="G6" s="1"/>
    </row>
    <row r="7" spans="1:7" ht="14.45" customHeight="1" x14ac:dyDescent="0.2">
      <c r="D7" s="61" t="s">
        <v>43</v>
      </c>
      <c r="E7" s="61"/>
      <c r="F7" s="61" t="s">
        <v>44</v>
      </c>
      <c r="G7" s="61"/>
    </row>
    <row r="8" spans="1:7" ht="36.4" customHeight="1" x14ac:dyDescent="0.2">
      <c r="A8" s="61" t="s">
        <v>51</v>
      </c>
      <c r="B8" s="61"/>
      <c r="C8" s="17"/>
      <c r="D8" s="14" t="s">
        <v>52</v>
      </c>
      <c r="E8" s="27"/>
      <c r="F8" s="14" t="s">
        <v>52</v>
      </c>
      <c r="G8" s="3"/>
    </row>
    <row r="9" spans="1:7" ht="21.75" customHeight="1" x14ac:dyDescent="0.2">
      <c r="A9" s="63" t="s">
        <v>22</v>
      </c>
      <c r="B9" s="63"/>
      <c r="C9" s="18">
        <v>135960</v>
      </c>
      <c r="D9" s="18">
        <f>VLOOKUP(A9,'سود سپرده بانکی'!A8:M10,7,0)</f>
        <v>136534</v>
      </c>
      <c r="E9" s="17"/>
      <c r="F9" s="18">
        <f>VLOOKUP(A9,'سود سپرده بانکی'!A8:M10,13,0)</f>
        <v>1514165</v>
      </c>
    </row>
    <row r="10" spans="1:7" ht="21.75" customHeight="1" x14ac:dyDescent="0.2">
      <c r="A10" s="64" t="s">
        <v>23</v>
      </c>
      <c r="B10" s="64"/>
      <c r="C10" s="22">
        <v>310431</v>
      </c>
      <c r="D10" s="22">
        <f>VLOOKUP(A10,'سود سپرده بانکی'!A9:M11,7,0)</f>
        <v>311725</v>
      </c>
      <c r="E10" s="17"/>
      <c r="F10" s="22">
        <f>VLOOKUP(A10,'سود سپرده بانکی'!A9:M11,13,0)</f>
        <v>3137473</v>
      </c>
    </row>
    <row r="11" spans="1:7" ht="21.75" customHeight="1" x14ac:dyDescent="0.2">
      <c r="A11" s="65" t="s">
        <v>24</v>
      </c>
      <c r="B11" s="65"/>
      <c r="C11" s="23">
        <v>23338</v>
      </c>
      <c r="D11" s="22">
        <f>VLOOKUP(A11,'سود سپرده بانکی'!A10:M12,7,0)</f>
        <v>1910347</v>
      </c>
      <c r="E11" s="17"/>
      <c r="F11" s="22">
        <f>VLOOKUP(A11,'سود سپرده بانکی'!A10:M12,13,0)</f>
        <v>9346817</v>
      </c>
    </row>
    <row r="12" spans="1:7" ht="21.75" customHeight="1" thickBot="1" x14ac:dyDescent="0.25">
      <c r="A12" s="66" t="s">
        <v>17</v>
      </c>
      <c r="B12" s="66"/>
      <c r="C12" s="19">
        <v>469729</v>
      </c>
      <c r="D12" s="19">
        <f>SUM(D9:D11)</f>
        <v>2358606</v>
      </c>
      <c r="E12" s="17"/>
      <c r="F12" s="19">
        <f>SUM(F9:F11)</f>
        <v>13998455</v>
      </c>
    </row>
    <row r="13" spans="1:7" ht="13.5" thickTop="1" x14ac:dyDescent="0.2"/>
  </sheetData>
  <mergeCells count="11">
    <mergeCell ref="A8:B8"/>
    <mergeCell ref="A9:B9"/>
    <mergeCell ref="A10:B10"/>
    <mergeCell ref="A11:B11"/>
    <mergeCell ref="A12:B12"/>
    <mergeCell ref="A1:G1"/>
    <mergeCell ref="A2:G2"/>
    <mergeCell ref="A3:G3"/>
    <mergeCell ref="B5:G5"/>
    <mergeCell ref="D7:E7"/>
    <mergeCell ref="F7:G7"/>
  </mergeCells>
  <pageMargins left="0.39" right="0.39" top="0.39" bottom="0.39" header="0" footer="0"/>
  <pageSetup scale="12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1"/>
  <sheetViews>
    <sheetView rightToLeft="1" view="pageBreakPreview" zoomScaleNormal="100" zoomScaleSheetLayoutView="100" workbookViewId="0">
      <selection activeCell="K30" sqref="K30"/>
    </sheetView>
  </sheetViews>
  <sheetFormatPr defaultRowHeight="12.75" x14ac:dyDescent="0.2"/>
  <cols>
    <col min="1" max="1" width="6.7109375" bestFit="1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53" t="s">
        <v>0</v>
      </c>
      <c r="B1" s="53"/>
      <c r="C1" s="53"/>
      <c r="D1" s="53"/>
      <c r="E1" s="53"/>
      <c r="F1" s="53"/>
    </row>
    <row r="2" spans="1:6" ht="21.75" customHeight="1" x14ac:dyDescent="0.2">
      <c r="A2" s="53" t="s">
        <v>25</v>
      </c>
      <c r="B2" s="53"/>
      <c r="C2" s="53"/>
      <c r="D2" s="53"/>
      <c r="E2" s="53"/>
      <c r="F2" s="53"/>
    </row>
    <row r="3" spans="1:6" ht="21.75" customHeight="1" x14ac:dyDescent="0.2">
      <c r="A3" s="53" t="s">
        <v>68</v>
      </c>
      <c r="B3" s="53"/>
      <c r="C3" s="53"/>
      <c r="D3" s="53"/>
      <c r="E3" s="53"/>
      <c r="F3" s="53"/>
    </row>
    <row r="4" spans="1:6" ht="14.45" customHeight="1" x14ac:dyDescent="0.2"/>
    <row r="5" spans="1:6" ht="29.1" customHeight="1" x14ac:dyDescent="0.2">
      <c r="A5" s="1" t="s">
        <v>50</v>
      </c>
      <c r="B5" s="59" t="s">
        <v>40</v>
      </c>
      <c r="C5" s="59"/>
      <c r="D5" s="59"/>
      <c r="E5" s="59"/>
      <c r="F5" s="59"/>
    </row>
    <row r="6" spans="1:6" ht="14.45" customHeight="1" x14ac:dyDescent="0.2">
      <c r="D6" s="2" t="s">
        <v>43</v>
      </c>
      <c r="F6" s="2" t="s">
        <v>69</v>
      </c>
    </row>
    <row r="7" spans="1:6" ht="14.45" customHeight="1" x14ac:dyDescent="0.2">
      <c r="A7" s="61" t="s">
        <v>40</v>
      </c>
      <c r="B7" s="61"/>
      <c r="D7" s="4" t="s">
        <v>19</v>
      </c>
      <c r="F7" s="4" t="s">
        <v>19</v>
      </c>
    </row>
    <row r="8" spans="1:6" ht="21.75" customHeight="1" x14ac:dyDescent="0.2">
      <c r="A8" s="63" t="s">
        <v>40</v>
      </c>
      <c r="B8" s="63"/>
      <c r="D8" s="6">
        <v>0</v>
      </c>
      <c r="F8" s="6">
        <v>16837989831</v>
      </c>
    </row>
    <row r="9" spans="1:6" ht="21.75" customHeight="1" x14ac:dyDescent="0.2">
      <c r="A9" s="64" t="s">
        <v>53</v>
      </c>
      <c r="B9" s="64"/>
      <c r="D9" s="11">
        <v>0</v>
      </c>
      <c r="F9" s="11">
        <v>0</v>
      </c>
    </row>
    <row r="10" spans="1:6" ht="21.75" customHeight="1" x14ac:dyDescent="0.2">
      <c r="A10" s="65" t="s">
        <v>54</v>
      </c>
      <c r="B10" s="65"/>
      <c r="D10" s="13">
        <v>0</v>
      </c>
      <c r="F10" s="13">
        <v>0</v>
      </c>
    </row>
    <row r="11" spans="1:6" ht="21.75" customHeight="1" x14ac:dyDescent="0.2">
      <c r="A11" s="66" t="s">
        <v>17</v>
      </c>
      <c r="B11" s="66"/>
      <c r="D11" s="8">
        <v>0</v>
      </c>
      <c r="F11" s="8">
        <v>16837989831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scale="12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8FABF-C617-4942-8EF2-3786B1CA45E8}">
  <sheetPr>
    <pageSetUpPr fitToPage="1"/>
  </sheetPr>
  <dimension ref="A1:S10"/>
  <sheetViews>
    <sheetView rightToLeft="1" view="pageBreakPreview" zoomScale="110" zoomScaleNormal="100" zoomScaleSheetLayoutView="110" workbookViewId="0">
      <selection activeCell="Q8" sqref="Q8"/>
    </sheetView>
  </sheetViews>
  <sheetFormatPr defaultRowHeight="12.75" x14ac:dyDescent="0.2"/>
  <cols>
    <col min="1" max="1" width="19.7109375" customWidth="1"/>
    <col min="2" max="2" width="1.28515625" customWidth="1"/>
    <col min="3" max="3" width="16.85546875" customWidth="1"/>
    <col min="4" max="4" width="1.28515625" customWidth="1"/>
    <col min="5" max="5" width="16.85546875" customWidth="1"/>
    <col min="6" max="6" width="1.28515625" customWidth="1"/>
    <col min="7" max="7" width="10.7109375" customWidth="1"/>
    <col min="8" max="8" width="1.28515625" customWidth="1"/>
    <col min="9" max="9" width="16.28515625" customWidth="1"/>
    <col min="10" max="10" width="1.28515625" customWidth="1"/>
    <col min="11" max="11" width="17.28515625" customWidth="1"/>
    <col min="12" max="12" width="1.28515625" customWidth="1"/>
    <col min="13" max="13" width="15.5703125" customWidth="1"/>
    <col min="14" max="14" width="1.28515625" customWidth="1"/>
    <col min="15" max="15" width="18" customWidth="1"/>
    <col min="16" max="16" width="1.28515625" customWidth="1"/>
    <col min="17" max="17" width="18.1406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1:19" ht="21.75" customHeight="1" x14ac:dyDescent="0.2">
      <c r="A2" s="53" t="s">
        <v>25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1:19" ht="21.75" customHeight="1" x14ac:dyDescent="0.2">
      <c r="A3" s="53" t="s">
        <v>68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spans="1:19" ht="14.45" customHeight="1" x14ac:dyDescent="0.2"/>
    <row r="5" spans="1:19" ht="14.45" customHeight="1" x14ac:dyDescent="0.2">
      <c r="A5" s="59" t="s">
        <v>46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19" ht="14.45" customHeight="1" x14ac:dyDescent="0.2">
      <c r="A6" s="60" t="s">
        <v>71</v>
      </c>
      <c r="C6" s="60" t="s">
        <v>72</v>
      </c>
      <c r="D6" s="60"/>
      <c r="E6" s="60"/>
      <c r="F6" s="60"/>
      <c r="G6" s="60"/>
      <c r="I6" s="60" t="s">
        <v>43</v>
      </c>
      <c r="J6" s="60"/>
      <c r="K6" s="60"/>
      <c r="L6" s="60"/>
      <c r="M6" s="60"/>
      <c r="O6" s="60" t="s">
        <v>44</v>
      </c>
      <c r="P6" s="60"/>
      <c r="Q6" s="60"/>
      <c r="R6" s="60"/>
      <c r="S6" s="60"/>
    </row>
    <row r="7" spans="1:19" ht="44.25" customHeight="1" x14ac:dyDescent="0.2">
      <c r="A7" s="60"/>
      <c r="C7" s="36" t="s">
        <v>73</v>
      </c>
      <c r="D7" s="3"/>
      <c r="E7" s="36" t="s">
        <v>74</v>
      </c>
      <c r="F7" s="3"/>
      <c r="G7" s="36" t="s">
        <v>75</v>
      </c>
      <c r="I7" s="36" t="s">
        <v>76</v>
      </c>
      <c r="J7" s="3"/>
      <c r="K7" s="36" t="s">
        <v>55</v>
      </c>
      <c r="L7" s="3"/>
      <c r="M7" s="36" t="s">
        <v>77</v>
      </c>
      <c r="N7" s="3"/>
      <c r="O7" s="36" t="s">
        <v>76</v>
      </c>
      <c r="P7" s="3"/>
      <c r="Q7" s="36" t="s">
        <v>55</v>
      </c>
      <c r="R7" s="3"/>
      <c r="S7" s="36" t="s">
        <v>77</v>
      </c>
    </row>
    <row r="8" spans="1:19" ht="21.75" customHeight="1" x14ac:dyDescent="0.2">
      <c r="A8" s="5" t="s">
        <v>16</v>
      </c>
      <c r="C8" s="9" t="s">
        <v>78</v>
      </c>
      <c r="E8" s="6">
        <v>776850110</v>
      </c>
      <c r="G8" s="6">
        <v>540</v>
      </c>
      <c r="I8" s="39">
        <v>419499059400</v>
      </c>
      <c r="K8" s="40">
        <v>-58586492091</v>
      </c>
      <c r="M8" s="39">
        <f>I8+K8</f>
        <v>360912567309</v>
      </c>
      <c r="O8" s="39">
        <v>419499059400</v>
      </c>
      <c r="Q8" s="39">
        <v>-58586492091</v>
      </c>
      <c r="S8" s="39">
        <f>O8+Q8</f>
        <v>360912567309</v>
      </c>
    </row>
    <row r="9" spans="1:19" ht="21.75" customHeight="1" thickBot="1" x14ac:dyDescent="0.25">
      <c r="A9" s="7" t="s">
        <v>17</v>
      </c>
      <c r="I9" s="41">
        <v>419499059400</v>
      </c>
      <c r="K9" s="41">
        <f>SUM(K8)</f>
        <v>-58586492091</v>
      </c>
      <c r="M9" s="41">
        <v>360912567309</v>
      </c>
      <c r="O9" s="41">
        <v>419499059400</v>
      </c>
      <c r="Q9" s="41">
        <v>58586492091</v>
      </c>
      <c r="S9" s="41">
        <v>360912567309</v>
      </c>
    </row>
    <row r="10" spans="1:19" ht="13.5" thickTop="1" x14ac:dyDescent="0.2"/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7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1"/>
  <sheetViews>
    <sheetView rightToLeft="1" view="pageBreakPreview" zoomScaleNormal="100" zoomScaleSheetLayoutView="100" workbookViewId="0">
      <selection activeCell="J23" sqref="J23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ht="21.75" customHeight="1" x14ac:dyDescent="0.2">
      <c r="A2" s="53" t="s">
        <v>25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ht="21.75" customHeight="1" x14ac:dyDescent="0.2">
      <c r="A3" s="53" t="s">
        <v>68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13" ht="14.45" customHeight="1" x14ac:dyDescent="0.2"/>
    <row r="5" spans="1:13" ht="14.45" customHeight="1" x14ac:dyDescent="0.2">
      <c r="A5" s="59" t="s">
        <v>63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3" ht="14.45" customHeight="1" x14ac:dyDescent="0.2">
      <c r="A6" s="61" t="s">
        <v>28</v>
      </c>
      <c r="C6" s="61" t="s">
        <v>43</v>
      </c>
      <c r="D6" s="61"/>
      <c r="E6" s="61"/>
      <c r="F6" s="61"/>
      <c r="G6" s="61"/>
      <c r="I6" s="61" t="s">
        <v>44</v>
      </c>
      <c r="J6" s="61"/>
      <c r="K6" s="61"/>
      <c r="L6" s="61"/>
      <c r="M6" s="61"/>
    </row>
    <row r="7" spans="1:13" ht="29.1" customHeight="1" x14ac:dyDescent="0.2">
      <c r="A7" s="61"/>
      <c r="C7" s="14" t="s">
        <v>56</v>
      </c>
      <c r="D7" s="3"/>
      <c r="E7" s="14" t="s">
        <v>55</v>
      </c>
      <c r="F7" s="3"/>
      <c r="G7" s="14" t="s">
        <v>57</v>
      </c>
      <c r="I7" s="14" t="s">
        <v>56</v>
      </c>
      <c r="J7" s="3"/>
      <c r="K7" s="14" t="s">
        <v>55</v>
      </c>
      <c r="L7" s="3"/>
      <c r="M7" s="14" t="s">
        <v>57</v>
      </c>
    </row>
    <row r="8" spans="1:13" ht="21.75" customHeight="1" x14ac:dyDescent="0.2">
      <c r="A8" s="9" t="s">
        <v>22</v>
      </c>
      <c r="C8" s="6">
        <v>136534</v>
      </c>
      <c r="E8" s="6">
        <v>0</v>
      </c>
      <c r="G8" s="6">
        <f>C8+E8</f>
        <v>136534</v>
      </c>
      <c r="I8" s="6">
        <v>1514165</v>
      </c>
      <c r="K8" s="6">
        <v>0</v>
      </c>
      <c r="M8" s="6">
        <f>I8+K8</f>
        <v>1514165</v>
      </c>
    </row>
    <row r="9" spans="1:13" ht="21.75" customHeight="1" x14ac:dyDescent="0.2">
      <c r="A9" s="10" t="s">
        <v>23</v>
      </c>
      <c r="C9" s="11">
        <v>311725</v>
      </c>
      <c r="E9" s="11">
        <v>0</v>
      </c>
      <c r="G9" s="11">
        <f t="shared" ref="G9:G10" si="0">C9+E9</f>
        <v>311725</v>
      </c>
      <c r="I9" s="11">
        <v>3137473</v>
      </c>
      <c r="K9" s="11">
        <v>0</v>
      </c>
      <c r="M9" s="11">
        <f t="shared" ref="M9:M10" si="1">I9+K9</f>
        <v>3137473</v>
      </c>
    </row>
    <row r="10" spans="1:13" ht="21.75" customHeight="1" x14ac:dyDescent="0.2">
      <c r="A10" s="12" t="s">
        <v>24</v>
      </c>
      <c r="C10" s="13">
        <v>1910347</v>
      </c>
      <c r="E10" s="13">
        <v>0</v>
      </c>
      <c r="G10" s="13">
        <f t="shared" si="0"/>
        <v>1910347</v>
      </c>
      <c r="I10" s="13">
        <v>9346817</v>
      </c>
      <c r="K10" s="13">
        <v>0</v>
      </c>
      <c r="M10" s="13">
        <f t="shared" si="1"/>
        <v>9346817</v>
      </c>
    </row>
    <row r="11" spans="1:13" ht="21.75" customHeight="1" x14ac:dyDescent="0.2">
      <c r="A11" s="7" t="s">
        <v>17</v>
      </c>
      <c r="C11" s="8">
        <f>SUM(C8:C10)</f>
        <v>2358606</v>
      </c>
      <c r="E11" s="8">
        <v>0</v>
      </c>
      <c r="G11" s="8">
        <f>SUM(G8:G10)</f>
        <v>2358606</v>
      </c>
      <c r="I11" s="8">
        <f>SUM(I8:I10)</f>
        <v>13998455</v>
      </c>
      <c r="K11" s="8">
        <v>0</v>
      </c>
      <c r="M11" s="8">
        <f>SUM(M8:M10)</f>
        <v>13998455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صورت وضعیت</vt:lpstr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 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 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Kimya Behzad Nezhad</dc:creator>
  <dc:description/>
  <cp:lastModifiedBy>Sepideh Askari</cp:lastModifiedBy>
  <cp:lastPrinted>2026-01-28T04:58:53Z</cp:lastPrinted>
  <dcterms:created xsi:type="dcterms:W3CDTF">2025-08-25T06:51:29Z</dcterms:created>
  <dcterms:modified xsi:type="dcterms:W3CDTF">2026-01-28T11:42:08Z</dcterms:modified>
</cp:coreProperties>
</file>